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ETO1S117\Services\FVE\SEP\70 Service\Groupes et Sections\07 Metaltec VD\07.000 Metaltec VD\4. AG\2025 Morges (Extraordinaire)\1. CO + ODJ\Documents convocation\"/>
    </mc:Choice>
  </mc:AlternateContent>
  <xr:revisionPtr revIDLastSave="0" documentId="13_ncr:1_{7865B328-633B-4A29-B9EF-16F58E490523}" xr6:coauthVersionLast="47" xr6:coauthVersionMax="47" xr10:uidLastSave="{00000000-0000-0000-0000-000000000000}"/>
  <bookViews>
    <workbookView xWindow="28680" yWindow="-120" windowWidth="29040" windowHeight="15840" xr2:uid="{3FBD4B00-B379-473C-AA01-71338625C844}"/>
  </bookViews>
  <sheets>
    <sheet name="Calcul cotisation" sheetId="14" r:id="rId1"/>
    <sheet name="Budget 2026_2027" sheetId="16" r:id="rId2"/>
  </sheets>
  <definedNames>
    <definedName name="_xlnm.Print_Area" localSheetId="1">'Budget 2026_2027'!$A$1:$H$30</definedName>
    <definedName name="_xlnm.Print_Area" localSheetId="0">'Calcul cotisation'!$A$1:$F$51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4" l="1"/>
  <c r="F16" i="14" s="1"/>
  <c r="G22" i="16"/>
  <c r="G7" i="16"/>
  <c r="C48" i="16"/>
  <c r="E32" i="16"/>
  <c r="C32" i="16"/>
  <c r="F30" i="16"/>
  <c r="E28" i="16" s="1"/>
  <c r="E30" i="16" s="1"/>
  <c r="D30" i="16"/>
  <c r="C28" i="16" s="1"/>
  <c r="E38" i="14"/>
  <c r="F38" i="14" s="1"/>
  <c r="F40" i="14" s="1"/>
  <c r="F27" i="14"/>
  <c r="F21" i="14"/>
  <c r="F15" i="14"/>
  <c r="F4" i="14"/>
  <c r="C30" i="16" l="1"/>
  <c r="D46" i="16"/>
  <c r="D48" i="16" s="1"/>
  <c r="E28" i="14"/>
  <c r="E22" i="14"/>
  <c r="F7" i="14"/>
  <c r="F42" i="14" s="1"/>
  <c r="F44" i="14"/>
  <c r="F17" i="14" l="1"/>
  <c r="F18" i="14" s="1"/>
  <c r="F28" i="14"/>
  <c r="F29" i="14" s="1"/>
  <c r="F22" i="14"/>
  <c r="F23" i="14" s="1"/>
  <c r="F24" i="14" s="1"/>
  <c r="F31" i="14" l="1"/>
  <c r="F32" i="14" s="1"/>
  <c r="F33" i="14" s="1"/>
  <c r="F43" i="14" s="1"/>
  <c r="F45" i="14" s="1"/>
</calcChain>
</file>

<file path=xl/sharedStrings.xml><?xml version="1.0" encoding="utf-8"?>
<sst xmlns="http://schemas.openxmlformats.org/spreadsheetml/2006/main" count="115" uniqueCount="97">
  <si>
    <t>Total</t>
  </si>
  <si>
    <t>Coopérateur</t>
  </si>
  <si>
    <t>Coopérateur +</t>
  </si>
  <si>
    <t>Masse salariale AVS</t>
  </si>
  <si>
    <t>Cotisation FVE</t>
  </si>
  <si>
    <t xml:space="preserve">Cotisation générale </t>
  </si>
  <si>
    <t>Taxe de base</t>
  </si>
  <si>
    <t xml:space="preserve">Taux fixe </t>
  </si>
  <si>
    <t>Rabais</t>
  </si>
  <si>
    <t>Cotisation de formation professionnelle</t>
  </si>
  <si>
    <t>823 - Cotisation AM Suisse - Metaltec Suisse</t>
  </si>
  <si>
    <t xml:space="preserve">191 - Section </t>
  </si>
  <si>
    <t>Forfait</t>
  </si>
  <si>
    <t xml:space="preserve">803 - Cotisation fixe - Coopréateur </t>
  </si>
  <si>
    <t>804 - Cotisation variable - Coopérateur</t>
  </si>
  <si>
    <t>Total Cotisation FVE</t>
  </si>
  <si>
    <t>Sous-total</t>
  </si>
  <si>
    <t>Réduction association</t>
  </si>
  <si>
    <t>Total AM Suisse - Métaltec Suisse</t>
  </si>
  <si>
    <t>Total Metaltec Vaud</t>
  </si>
  <si>
    <t>Total AM Suisse - Métaltec Suisse*</t>
  </si>
  <si>
    <t>707 - Groupe VD - Metaltec**</t>
  </si>
  <si>
    <t>Total Cotisation AM Suisse - Métaltec Suisse</t>
  </si>
  <si>
    <t>*Cotisation maximum par entreprise CHF 12'000 (100%)</t>
  </si>
  <si>
    <t>TOTAL GENERAL</t>
  </si>
  <si>
    <t>***CHF 148'200 déduit du  salaire de l'entrepreneur si SA ou Sàrl</t>
  </si>
  <si>
    <t>Masse salariale SUVA N-2***</t>
  </si>
  <si>
    <t>**min CHF 250.-/max CHF 1500</t>
  </si>
  <si>
    <t>Cotisation technique</t>
  </si>
  <si>
    <t>Facteur 0.8 / rabais 20%</t>
  </si>
  <si>
    <t>Facteur 0.6 / rabais 40%</t>
  </si>
  <si>
    <t>Cotisations aux associations centrales (AM SUISSE/METALTEC SUISSE)</t>
  </si>
  <si>
    <t>Cotisations aux groupes professionnels ou aux sections (METALTEC VAUD)</t>
  </si>
  <si>
    <t>Metaltec Vaud</t>
  </si>
  <si>
    <t>Comptes/désignation</t>
  </si>
  <si>
    <t>Compte 2024</t>
  </si>
  <si>
    <t>Charges</t>
  </si>
  <si>
    <t>Produits</t>
  </si>
  <si>
    <t>Commentaires</t>
  </si>
  <si>
    <t>Cotisations Groupe Vaudois (Metatelc Vaud)</t>
  </si>
  <si>
    <t xml:space="preserve">Cotisation AM Suisse </t>
  </si>
  <si>
    <t>Finance d'entrée</t>
  </si>
  <si>
    <t>Hygiène &amp; Sécurité - taxes</t>
  </si>
  <si>
    <t>Produits Divers</t>
  </si>
  <si>
    <t>Sponsors</t>
  </si>
  <si>
    <t>Prix aux apprentis + perfectionnement</t>
  </si>
  <si>
    <t>Caisse à outils 4000.- + ordinateur 800.- par apprenti 20 + Frais de formation pris en charge</t>
  </si>
  <si>
    <t>Frais formation &amp; formation continue</t>
  </si>
  <si>
    <t>Participation pour apprenti.e DCM ERM - 15'000 1/2 année 7500.-</t>
  </si>
  <si>
    <t xml:space="preserve">Frais d'AG </t>
  </si>
  <si>
    <t>Frais de séances</t>
  </si>
  <si>
    <t>Frais de repas (note de frais)</t>
  </si>
  <si>
    <t>Jetons de présence</t>
  </si>
  <si>
    <t>Si besoin der émunérer un membre dans commission hors FVE</t>
  </si>
  <si>
    <t>Frais de gestion comptabilité</t>
  </si>
  <si>
    <t>Frais de publicité</t>
  </si>
  <si>
    <t>Frais de sponsoring</t>
  </si>
  <si>
    <t>Club supporter SwissSkills</t>
  </si>
  <si>
    <t>Cotisations AM Suisse</t>
  </si>
  <si>
    <t>Frais de sorties</t>
  </si>
  <si>
    <t>Sortie membre</t>
  </si>
  <si>
    <t>Cadeaux, remerciements</t>
  </si>
  <si>
    <t>KDO Sucession</t>
  </si>
  <si>
    <t>Frais Divers</t>
  </si>
  <si>
    <t>Frais portail web AM Suisse</t>
  </si>
  <si>
    <t>Frais bancaire</t>
  </si>
  <si>
    <t>Frais BCV</t>
  </si>
  <si>
    <t>Bénéfice / perte de l'exercice</t>
  </si>
  <si>
    <t>Total charges</t>
  </si>
  <si>
    <t>Bilan au 31.12.2024</t>
  </si>
  <si>
    <t>Actifs</t>
  </si>
  <si>
    <t>Passifs</t>
  </si>
  <si>
    <t>Banque</t>
  </si>
  <si>
    <t>BCV Fds de caution convention</t>
  </si>
  <si>
    <t>C/C FVE</t>
  </si>
  <si>
    <t>Actifs transitoires</t>
  </si>
  <si>
    <t>Cautionnements</t>
  </si>
  <si>
    <t>Passifs transitoires</t>
  </si>
  <si>
    <t>Capital</t>
  </si>
  <si>
    <t>Budget 2026/2027</t>
  </si>
  <si>
    <t>Cotisations AM SUISSE 55%</t>
  </si>
  <si>
    <t xml:space="preserve">Augmenation </t>
  </si>
  <si>
    <t>Cotisations sections 2025</t>
  </si>
  <si>
    <t xml:space="preserve">CHF 100.- section Est </t>
  </si>
  <si>
    <t>CHF 0.- section Ouest (CHF 200.- dès 2026)</t>
  </si>
  <si>
    <t>CHF 100.- section lausanne et environs</t>
  </si>
  <si>
    <t xml:space="preserve">CHF 500.- Isolation et calorifugeage </t>
  </si>
  <si>
    <t>CHF 1500.- finance entrée isolatin et calorifugeage</t>
  </si>
  <si>
    <t>CHF 148'200 forfait déduit du salaire de l'entrepreneur si SA ou Sàrl (si raison individuelle aucune déduction possible)</t>
  </si>
  <si>
    <t>Cotisation maximum par entreprise CHF 12'000 (env. 3 mio de masse salariale SUVA)</t>
  </si>
  <si>
    <t>Rabais****</t>
  </si>
  <si>
    <t>****Les rabais (facteurs), taxe de base, taux fixes sont susceptibles d’être modifiés lors des l’Assemblée générale annuelle d'AM et Metaltec Suisse</t>
  </si>
  <si>
    <t>TOTAL</t>
  </si>
  <si>
    <t>Les rabais (facteurs), taxe de base, taux fixes sont susceptibles d’être modifiés lors des l’Assemblées générales annuelles d'AM et Metaltec Suisse</t>
  </si>
  <si>
    <t>55% des 100% dues à AM Suisse</t>
  </si>
  <si>
    <t>min CHF 250.-/max CHF 1500.-</t>
  </si>
  <si>
    <t>Remplir les champs en bleu pour cannaître le montant de vos 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</si>
</sst>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CHF&quot;_-;\-* #,##0.00\ &quot;CHF&quot;_-;_-* &quot;-&quot;??\ &quot;CHF&quot;_-;_-@_-"/>
    <numFmt numFmtId="164" formatCode="0.000%"/>
    <numFmt numFmtId="165" formatCode="_-* #,##0.00\ [$CHF-100C]_-;\-* #,##0.00\ [$CHF-100C]_-;_-* &quot;-&quot;??\ [$CHF-100C]_-;_-@_-"/>
    <numFmt numFmtId="166" formatCode="0.0%"/>
    <numFmt numFmtId="167" formatCode="#,##0.00\ [$CHF-100C];\-#,##0.00\ [$CHF-100C]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3" tint="0.249977111117893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0" fillId="0" borderId="5" xfId="0" applyBorder="1"/>
    <xf numFmtId="165" fontId="0" fillId="0" borderId="0" xfId="0" applyNumberFormat="1"/>
    <xf numFmtId="44" fontId="0" fillId="0" borderId="0" xfId="2" applyFont="1" applyBorder="1"/>
    <xf numFmtId="0" fontId="2" fillId="0" borderId="6" xfId="0" applyFont="1" applyBorder="1"/>
    <xf numFmtId="0" fontId="3" fillId="0" borderId="4" xfId="0" applyFont="1" applyBorder="1"/>
    <xf numFmtId="9" fontId="0" fillId="0" borderId="0" xfId="1" applyFont="1" applyBorder="1"/>
    <xf numFmtId="9" fontId="2" fillId="0" borderId="0" xfId="1" applyFont="1" applyBorder="1"/>
    <xf numFmtId="10" fontId="1" fillId="0" borderId="0" xfId="0" applyNumberFormat="1" applyFont="1" applyAlignment="1">
      <alignment horizontal="right"/>
    </xf>
    <xf numFmtId="0" fontId="0" fillId="0" borderId="0" xfId="0" applyAlignment="1">
      <alignment horizontal="right" indent="1"/>
    </xf>
    <xf numFmtId="165" fontId="0" fillId="0" borderId="5" xfId="0" applyNumberFormat="1" applyBorder="1"/>
    <xf numFmtId="10" fontId="2" fillId="0" borderId="0" xfId="0" applyNumberFormat="1" applyFont="1" applyAlignment="1">
      <alignment horizontal="right"/>
    </xf>
    <xf numFmtId="165" fontId="2" fillId="0" borderId="5" xfId="0" applyNumberFormat="1" applyFont="1" applyBorder="1"/>
    <xf numFmtId="166" fontId="9" fillId="0" borderId="0" xfId="0" applyNumberFormat="1" applyFont="1"/>
    <xf numFmtId="0" fontId="7" fillId="0" borderId="4" xfId="0" applyFont="1" applyBorder="1"/>
    <xf numFmtId="0" fontId="10" fillId="0" borderId="4" xfId="0" applyFont="1" applyBorder="1"/>
    <xf numFmtId="44" fontId="0" fillId="0" borderId="5" xfId="2" applyFont="1" applyBorder="1"/>
    <xf numFmtId="44" fontId="2" fillId="0" borderId="5" xfId="2" applyFont="1" applyBorder="1"/>
    <xf numFmtId="0" fontId="4" fillId="0" borderId="0" xfId="0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indent="1"/>
    </xf>
    <xf numFmtId="165" fontId="4" fillId="0" borderId="5" xfId="0" applyNumberFormat="1" applyFont="1" applyBorder="1"/>
    <xf numFmtId="44" fontId="1" fillId="0" borderId="5" xfId="2" applyFont="1" applyBorder="1"/>
    <xf numFmtId="166" fontId="9" fillId="0" borderId="4" xfId="0" applyNumberFormat="1" applyFont="1" applyBorder="1"/>
    <xf numFmtId="166" fontId="9" fillId="0" borderId="5" xfId="0" applyNumberFormat="1" applyFont="1" applyBorder="1"/>
    <xf numFmtId="0" fontId="8" fillId="0" borderId="0" xfId="0" applyFont="1"/>
    <xf numFmtId="10" fontId="8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7" xfId="0" applyBorder="1"/>
    <xf numFmtId="10" fontId="1" fillId="0" borderId="7" xfId="0" applyNumberFormat="1" applyFont="1" applyBorder="1" applyAlignment="1">
      <alignment horizontal="right"/>
    </xf>
    <xf numFmtId="165" fontId="2" fillId="0" borderId="8" xfId="2" applyNumberFormat="1" applyFont="1" applyBorder="1"/>
    <xf numFmtId="165" fontId="7" fillId="3" borderId="7" xfId="0" applyNumberFormat="1" applyFont="1" applyFill="1" applyBorder="1" applyAlignment="1">
      <alignment horizontal="left" indent="1"/>
    </xf>
    <xf numFmtId="165" fontId="2" fillId="3" borderId="0" xfId="0" applyNumberFormat="1" applyFont="1" applyFill="1"/>
    <xf numFmtId="165" fontId="7" fillId="3" borderId="5" xfId="0" applyNumberFormat="1" applyFont="1" applyFill="1" applyBorder="1"/>
    <xf numFmtId="165" fontId="2" fillId="0" borderId="0" xfId="0" applyNumberFormat="1" applyFont="1" applyAlignment="1">
      <alignment horizontal="left" indent="1"/>
    </xf>
    <xf numFmtId="165" fontId="4" fillId="0" borderId="0" xfId="0" applyNumberFormat="1" applyFont="1" applyAlignment="1">
      <alignment horizontal="left" indent="1"/>
    </xf>
    <xf numFmtId="165" fontId="2" fillId="0" borderId="2" xfId="0" applyNumberFormat="1" applyFont="1" applyBorder="1"/>
    <xf numFmtId="165" fontId="5" fillId="2" borderId="8" xfId="0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165" fontId="7" fillId="2" borderId="3" xfId="0" applyNumberFormat="1" applyFont="1" applyFill="1" applyBorder="1"/>
    <xf numFmtId="0" fontId="7" fillId="2" borderId="4" xfId="0" applyFont="1" applyFill="1" applyBorder="1"/>
    <xf numFmtId="0" fontId="7" fillId="2" borderId="0" xfId="0" applyFont="1" applyFill="1"/>
    <xf numFmtId="165" fontId="7" fillId="2" borderId="5" xfId="0" applyNumberFormat="1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165" fontId="7" fillId="2" borderId="8" xfId="0" applyNumberFormat="1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165" fontId="2" fillId="0" borderId="0" xfId="0" applyNumberFormat="1" applyFont="1"/>
    <xf numFmtId="0" fontId="0" fillId="5" borderId="0" xfId="0" applyFill="1"/>
    <xf numFmtId="0" fontId="0" fillId="0" borderId="15" xfId="0" applyBorder="1"/>
    <xf numFmtId="0" fontId="0" fillId="0" borderId="12" xfId="0" applyBorder="1"/>
    <xf numFmtId="0" fontId="0" fillId="0" borderId="19" xfId="0" applyBorder="1"/>
    <xf numFmtId="0" fontId="2" fillId="5" borderId="12" xfId="0" applyFont="1" applyFill="1" applyBorder="1"/>
    <xf numFmtId="0" fontId="2" fillId="5" borderId="13" xfId="0" applyFont="1" applyFill="1" applyBorder="1"/>
    <xf numFmtId="0" fontId="0" fillId="2" borderId="20" xfId="0" applyFill="1" applyBorder="1"/>
    <xf numFmtId="165" fontId="2" fillId="5" borderId="15" xfId="0" applyNumberFormat="1" applyFont="1" applyFill="1" applyBorder="1"/>
    <xf numFmtId="165" fontId="2" fillId="5" borderId="0" xfId="0" applyNumberFormat="1" applyFont="1" applyFill="1"/>
    <xf numFmtId="165" fontId="12" fillId="5" borderId="15" xfId="0" applyNumberFormat="1" applyFont="1" applyFill="1" applyBorder="1"/>
    <xf numFmtId="0" fontId="0" fillId="2" borderId="0" xfId="0" applyFill="1"/>
    <xf numFmtId="0" fontId="0" fillId="0" borderId="20" xfId="0" applyBorder="1"/>
    <xf numFmtId="165" fontId="2" fillId="5" borderId="20" xfId="0" applyNumberFormat="1" applyFont="1" applyFill="1" applyBorder="1"/>
    <xf numFmtId="0" fontId="0" fillId="0" borderId="15" xfId="0" applyBorder="1" applyAlignment="1">
      <alignment horizontal="right" vertical="top"/>
    </xf>
    <xf numFmtId="0" fontId="0" fillId="0" borderId="20" xfId="0" applyBorder="1" applyAlignment="1">
      <alignment vertical="top"/>
    </xf>
    <xf numFmtId="165" fontId="2" fillId="5" borderId="15" xfId="0" applyNumberFormat="1" applyFont="1" applyFill="1" applyBorder="1" applyAlignment="1">
      <alignment vertical="center"/>
    </xf>
    <xf numFmtId="165" fontId="2" fillId="5" borderId="0" xfId="0" applyNumberFormat="1" applyFont="1" applyFill="1" applyAlignment="1">
      <alignment horizontal="left" vertical="top"/>
    </xf>
    <xf numFmtId="165" fontId="2" fillId="5" borderId="15" xfId="0" applyNumberFormat="1" applyFont="1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2" fillId="0" borderId="16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165" fontId="2" fillId="5" borderId="16" xfId="0" applyNumberFormat="1" applyFont="1" applyFill="1" applyBorder="1" applyAlignment="1">
      <alignment horizontal="left" vertical="center"/>
    </xf>
    <xf numFmtId="165" fontId="2" fillId="5" borderId="17" xfId="0" applyNumberFormat="1" applyFont="1" applyFill="1" applyBorder="1" applyAlignment="1">
      <alignment horizontal="left" vertical="center"/>
    </xf>
    <xf numFmtId="0" fontId="2" fillId="5" borderId="15" xfId="0" applyFont="1" applyFill="1" applyBorder="1"/>
    <xf numFmtId="0" fontId="2" fillId="5" borderId="0" xfId="0" applyFont="1" applyFill="1"/>
    <xf numFmtId="0" fontId="0" fillId="0" borderId="23" xfId="0" applyBorder="1"/>
    <xf numFmtId="0" fontId="7" fillId="0" borderId="24" xfId="0" applyFont="1" applyBorder="1" applyAlignment="1">
      <alignment horizontal="left" vertical="center"/>
    </xf>
    <xf numFmtId="165" fontId="7" fillId="5" borderId="23" xfId="0" applyNumberFormat="1" applyFont="1" applyFill="1" applyBorder="1" applyAlignment="1">
      <alignment horizontal="center" vertical="center"/>
    </xf>
    <xf numFmtId="165" fontId="7" fillId="5" borderId="24" xfId="0" applyNumberFormat="1" applyFont="1" applyFill="1" applyBorder="1" applyAlignment="1">
      <alignment horizontal="center" vertical="center"/>
    </xf>
    <xf numFmtId="0" fontId="15" fillId="0" borderId="0" xfId="0" applyFont="1"/>
    <xf numFmtId="165" fontId="15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6" xfId="0" applyBorder="1"/>
    <xf numFmtId="0" fontId="0" fillId="0" borderId="17" xfId="0" applyBorder="1"/>
    <xf numFmtId="0" fontId="2" fillId="0" borderId="17" xfId="0" applyFont="1" applyBorder="1" applyAlignment="1">
      <alignment horizontal="right" indent="1"/>
    </xf>
    <xf numFmtId="0" fontId="2" fillId="0" borderId="27" xfId="0" applyFont="1" applyBorder="1" applyAlignment="1">
      <alignment horizontal="right" indent="1"/>
    </xf>
    <xf numFmtId="0" fontId="0" fillId="5" borderId="4" xfId="0" applyFill="1" applyBorder="1"/>
    <xf numFmtId="165" fontId="0" fillId="5" borderId="0" xfId="0" applyNumberFormat="1" applyFill="1"/>
    <xf numFmtId="165" fontId="0" fillId="5" borderId="5" xfId="0" applyNumberFormat="1" applyFill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165" fontId="7" fillId="0" borderId="29" xfId="0" applyNumberFormat="1" applyFont="1" applyBorder="1" applyAlignment="1">
      <alignment vertical="center"/>
    </xf>
    <xf numFmtId="165" fontId="7" fillId="0" borderId="30" xfId="0" applyNumberFormat="1" applyFont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7" fillId="5" borderId="15" xfId="0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0" fontId="7" fillId="6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0" fontId="7" fillId="6" borderId="18" xfId="0" applyFont="1" applyFill="1" applyBorder="1" applyAlignment="1">
      <alignment horizontal="right"/>
    </xf>
    <xf numFmtId="0" fontId="3" fillId="6" borderId="15" xfId="0" applyFont="1" applyFill="1" applyBorder="1"/>
    <xf numFmtId="0" fontId="3" fillId="6" borderId="20" xfId="0" applyFont="1" applyFill="1" applyBorder="1"/>
    <xf numFmtId="0" fontId="3" fillId="6" borderId="21" xfId="0" applyFont="1" applyFill="1" applyBorder="1" applyAlignment="1">
      <alignment horizontal="right"/>
    </xf>
    <xf numFmtId="0" fontId="0" fillId="2" borderId="15" xfId="0" applyFill="1" applyBorder="1"/>
    <xf numFmtId="165" fontId="2" fillId="2" borderId="15" xfId="0" applyNumberFormat="1" applyFont="1" applyFill="1" applyBorder="1"/>
    <xf numFmtId="165" fontId="2" fillId="2" borderId="0" xfId="0" applyNumberFormat="1" applyFont="1" applyFill="1"/>
    <xf numFmtId="165" fontId="2" fillId="2" borderId="20" xfId="0" applyNumberFormat="1" applyFont="1" applyFill="1" applyBorder="1"/>
    <xf numFmtId="0" fontId="0" fillId="2" borderId="21" xfId="0" applyFill="1" applyBorder="1" applyAlignment="1">
      <alignment horizontal="right"/>
    </xf>
    <xf numFmtId="165" fontId="12" fillId="2" borderId="15" xfId="0" applyNumberFormat="1" applyFont="1" applyFill="1" applyBorder="1"/>
    <xf numFmtId="165" fontId="2" fillId="6" borderId="15" xfId="0" applyNumberFormat="1" applyFont="1" applyFill="1" applyBorder="1"/>
    <xf numFmtId="165" fontId="2" fillId="6" borderId="20" xfId="0" applyNumberFormat="1" applyFont="1" applyFill="1" applyBorder="1"/>
    <xf numFmtId="0" fontId="0" fillId="6" borderId="21" xfId="0" applyFill="1" applyBorder="1" applyAlignment="1">
      <alignment horizontal="right"/>
    </xf>
    <xf numFmtId="0" fontId="0" fillId="6" borderId="20" xfId="0" applyFill="1" applyBorder="1" applyAlignment="1">
      <alignment horizontal="right"/>
    </xf>
    <xf numFmtId="0" fontId="0" fillId="6" borderId="21" xfId="0" applyFill="1" applyBorder="1" applyAlignment="1">
      <alignment horizontal="left" vertical="top" wrapText="1"/>
    </xf>
    <xf numFmtId="0" fontId="0" fillId="6" borderId="21" xfId="0" applyFill="1" applyBorder="1" applyAlignment="1">
      <alignment horizontal="right" vertical="top" wrapText="1"/>
    </xf>
    <xf numFmtId="0" fontId="0" fillId="2" borderId="15" xfId="0" applyFill="1" applyBorder="1" applyAlignment="1">
      <alignment horizontal="right" vertical="top"/>
    </xf>
    <xf numFmtId="165" fontId="2" fillId="6" borderId="15" xfId="0" applyNumberFormat="1" applyFont="1" applyFill="1" applyBorder="1" applyAlignment="1">
      <alignment horizontal="left" vertical="top"/>
    </xf>
    <xf numFmtId="0" fontId="0" fillId="6" borderId="21" xfId="0" applyFill="1" applyBorder="1"/>
    <xf numFmtId="165" fontId="13" fillId="6" borderId="16" xfId="0" applyNumberFormat="1" applyFont="1" applyFill="1" applyBorder="1" applyAlignment="1">
      <alignment horizontal="left" vertical="center"/>
    </xf>
    <xf numFmtId="167" fontId="14" fillId="6" borderId="22" xfId="0" applyNumberFormat="1" applyFont="1" applyFill="1" applyBorder="1" applyAlignment="1">
      <alignment horizontal="right" vertical="center"/>
    </xf>
    <xf numFmtId="0" fontId="0" fillId="6" borderId="18" xfId="0" applyFill="1" applyBorder="1"/>
    <xf numFmtId="165" fontId="7" fillId="6" borderId="23" xfId="0" applyNumberFormat="1" applyFont="1" applyFill="1" applyBorder="1" applyAlignment="1">
      <alignment horizontal="center" vertical="center"/>
    </xf>
    <xf numFmtId="165" fontId="7" fillId="6" borderId="25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9" fontId="2" fillId="2" borderId="20" xfId="1" applyFont="1" applyFill="1" applyBorder="1"/>
    <xf numFmtId="0" fontId="16" fillId="6" borderId="18" xfId="0" applyFont="1" applyFill="1" applyBorder="1" applyAlignment="1">
      <alignment horizontal="right"/>
    </xf>
    <xf numFmtId="0" fontId="2" fillId="7" borderId="4" xfId="0" applyFont="1" applyFill="1" applyBorder="1"/>
    <xf numFmtId="9" fontId="2" fillId="7" borderId="0" xfId="0" applyNumberFormat="1" applyFont="1" applyFill="1"/>
    <xf numFmtId="10" fontId="2" fillId="7" borderId="0" xfId="0" applyNumberFormat="1" applyFont="1" applyFill="1" applyAlignment="1">
      <alignment horizontal="right"/>
    </xf>
    <xf numFmtId="0" fontId="2" fillId="0" borderId="32" xfId="0" applyFont="1" applyBorder="1"/>
    <xf numFmtId="165" fontId="7" fillId="8" borderId="7" xfId="0" applyNumberFormat="1" applyFont="1" applyFill="1" applyBorder="1" applyAlignment="1">
      <alignment horizontal="left" indent="1"/>
    </xf>
    <xf numFmtId="9" fontId="2" fillId="0" borderId="0" xfId="0" applyNumberFormat="1" applyFont="1"/>
    <xf numFmtId="0" fontId="2" fillId="8" borderId="31" xfId="0" applyFont="1" applyFill="1" applyBorder="1"/>
    <xf numFmtId="0" fontId="2" fillId="8" borderId="32" xfId="0" applyFont="1" applyFill="1" applyBorder="1"/>
    <xf numFmtId="0" fontId="2" fillId="8" borderId="33" xfId="0" applyFont="1" applyFill="1" applyBorder="1"/>
    <xf numFmtId="2" fontId="0" fillId="0" borderId="0" xfId="0" applyNumberFormat="1"/>
    <xf numFmtId="165" fontId="0" fillId="0" borderId="0" xfId="0" applyNumberFormat="1" applyAlignment="1">
      <alignment horizontal="left" indent="1"/>
    </xf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7" xfId="0" applyFont="1" applyBorder="1"/>
    <xf numFmtId="165" fontId="7" fillId="2" borderId="11" xfId="0" applyNumberFormat="1" applyFont="1" applyFill="1" applyBorder="1"/>
    <xf numFmtId="165" fontId="7" fillId="2" borderId="11" xfId="2" applyNumberFormat="1" applyFont="1" applyFill="1" applyBorder="1"/>
    <xf numFmtId="165" fontId="7" fillId="2" borderId="30" xfId="0" applyNumberFormat="1" applyFont="1" applyFill="1" applyBorder="1"/>
    <xf numFmtId="0" fontId="0" fillId="0" borderId="34" xfId="0" applyBorder="1"/>
    <xf numFmtId="0" fontId="0" fillId="0" borderId="32" xfId="0" applyBorder="1"/>
    <xf numFmtId="0" fontId="3" fillId="0" borderId="32" xfId="0" applyFont="1" applyBorder="1"/>
    <xf numFmtId="0" fontId="2" fillId="0" borderId="31" xfId="0" applyFont="1" applyBorder="1" applyAlignment="1">
      <alignment horizontal="center" vertical="center"/>
    </xf>
    <xf numFmtId="9" fontId="0" fillId="2" borderId="21" xfId="0" applyNumberFormat="1" applyFill="1" applyBorder="1" applyAlignment="1">
      <alignment horizontal="right"/>
    </xf>
    <xf numFmtId="165" fontId="7" fillId="8" borderId="0" xfId="0" applyNumberFormat="1" applyFont="1" applyFill="1"/>
    <xf numFmtId="0" fontId="17" fillId="3" borderId="32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4">
    <cellStyle name="Monétaire" xfId="2" builtinId="4"/>
    <cellStyle name="Normal" xfId="0" builtinId="0"/>
    <cellStyle name="Pourcentage" xfId="1" builtinId="5"/>
    <cellStyle name="Standard 3" xfId="3" xr:uid="{1C85195F-2F19-4EEA-AAF9-957DA79EB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AAA6-4817-488D-B54C-D81F8A575F98}">
  <sheetPr>
    <pageSetUpPr fitToPage="1"/>
  </sheetPr>
  <dimension ref="A1:H51"/>
  <sheetViews>
    <sheetView tabSelected="1" zoomScaleNormal="100" workbookViewId="0">
      <selection activeCell="H30" sqref="H30"/>
    </sheetView>
  </sheetViews>
  <sheetFormatPr baseColWidth="10" defaultRowHeight="12.75" x14ac:dyDescent="0.2"/>
  <cols>
    <col min="1" max="1" width="19.7109375" customWidth="1"/>
    <col min="2" max="2" width="14.42578125" customWidth="1"/>
    <col min="3" max="3" width="17.7109375" customWidth="1"/>
    <col min="4" max="4" width="27" customWidth="1"/>
    <col min="5" max="5" width="22.7109375" customWidth="1"/>
    <col min="6" max="6" width="21.28515625" customWidth="1"/>
    <col min="7" max="7" width="2.42578125" customWidth="1"/>
    <col min="8" max="8" width="125.85546875" customWidth="1"/>
  </cols>
  <sheetData>
    <row r="1" spans="1:8" ht="82.5" customHeight="1" thickBot="1" x14ac:dyDescent="0.25"/>
    <row r="2" spans="1:8" ht="18.75" thickBot="1" x14ac:dyDescent="0.3">
      <c r="A2" s="159" t="s">
        <v>4</v>
      </c>
      <c r="B2" s="160"/>
      <c r="C2" s="160"/>
      <c r="D2" s="160"/>
      <c r="E2" s="160"/>
      <c r="F2" s="161"/>
      <c r="H2" s="152" t="s">
        <v>38</v>
      </c>
    </row>
    <row r="3" spans="1:8" ht="15.75" x14ac:dyDescent="0.25">
      <c r="A3" s="156" t="s">
        <v>1</v>
      </c>
      <c r="B3" s="157"/>
      <c r="C3" s="157"/>
      <c r="D3" s="157"/>
      <c r="E3" s="157"/>
      <c r="F3" s="158"/>
      <c r="H3" s="149"/>
    </row>
    <row r="4" spans="1:8" ht="15" x14ac:dyDescent="0.25">
      <c r="A4" s="3" t="s">
        <v>13</v>
      </c>
      <c r="D4" s="140">
        <v>1</v>
      </c>
      <c r="E4" s="141">
        <v>200</v>
      </c>
      <c r="F4" s="14">
        <f>E4</f>
        <v>200</v>
      </c>
      <c r="H4" s="155" t="s">
        <v>96</v>
      </c>
    </row>
    <row r="5" spans="1:8" x14ac:dyDescent="0.2">
      <c r="A5" s="3" t="s">
        <v>14</v>
      </c>
      <c r="D5" s="142" t="s">
        <v>3</v>
      </c>
      <c r="E5" s="143">
        <v>2E-3</v>
      </c>
      <c r="F5" s="14">
        <v>0</v>
      </c>
      <c r="H5" s="150"/>
    </row>
    <row r="6" spans="1:8" x14ac:dyDescent="0.2">
      <c r="A6" s="4"/>
      <c r="B6" s="1"/>
      <c r="C6" s="1"/>
      <c r="D6" s="15"/>
      <c r="E6" s="144"/>
      <c r="F6" s="16"/>
      <c r="H6" s="150"/>
    </row>
    <row r="7" spans="1:8" ht="15.75" thickBot="1" x14ac:dyDescent="0.3">
      <c r="A7" s="8" t="s">
        <v>92</v>
      </c>
      <c r="B7" s="145"/>
      <c r="C7" s="145"/>
      <c r="D7" s="135" t="s">
        <v>3</v>
      </c>
      <c r="E7" s="35">
        <v>0</v>
      </c>
      <c r="F7" s="148">
        <f>(E7*E5)+F4</f>
        <v>200</v>
      </c>
      <c r="H7" s="150"/>
    </row>
    <row r="8" spans="1:8" ht="13.5" thickBot="1" x14ac:dyDescent="0.25">
      <c r="D8" s="12"/>
      <c r="E8" s="13"/>
      <c r="H8" s="150"/>
    </row>
    <row r="9" spans="1:8" ht="18" x14ac:dyDescent="0.25">
      <c r="A9" s="159" t="s">
        <v>31</v>
      </c>
      <c r="B9" s="160"/>
      <c r="C9" s="160"/>
      <c r="D9" s="160"/>
      <c r="E9" s="160"/>
      <c r="F9" s="161"/>
      <c r="H9" s="150"/>
    </row>
    <row r="10" spans="1:8" ht="18" x14ac:dyDescent="0.25">
      <c r="A10" s="162" t="s">
        <v>2</v>
      </c>
      <c r="B10" s="163"/>
      <c r="C10" s="163"/>
      <c r="D10" s="163"/>
      <c r="E10" s="163"/>
      <c r="F10" s="164"/>
      <c r="H10" s="150"/>
    </row>
    <row r="11" spans="1:8" x14ac:dyDescent="0.2">
      <c r="A11" s="27"/>
      <c r="B11" s="17"/>
      <c r="C11" s="17"/>
      <c r="D11" s="17"/>
      <c r="E11" s="17"/>
      <c r="F11" s="28"/>
      <c r="H11" s="150"/>
    </row>
    <row r="12" spans="1:8" ht="15" x14ac:dyDescent="0.25">
      <c r="A12" s="18" t="s">
        <v>10</v>
      </c>
      <c r="F12" s="5"/>
      <c r="H12" s="150" t="s">
        <v>93</v>
      </c>
    </row>
    <row r="13" spans="1:8" ht="15" x14ac:dyDescent="0.25">
      <c r="A13" s="18"/>
      <c r="F13" s="5"/>
      <c r="H13" s="150"/>
    </row>
    <row r="14" spans="1:8" ht="15" x14ac:dyDescent="0.25">
      <c r="A14" s="19" t="s">
        <v>5</v>
      </c>
      <c r="D14" s="154" t="s">
        <v>26</v>
      </c>
      <c r="F14" s="5"/>
      <c r="H14" s="150"/>
    </row>
    <row r="15" spans="1:8" x14ac:dyDescent="0.2">
      <c r="A15" s="3"/>
      <c r="B15" t="s">
        <v>6</v>
      </c>
      <c r="C15" s="6">
        <v>340</v>
      </c>
      <c r="F15" s="14">
        <f>C15</f>
        <v>340</v>
      </c>
      <c r="H15" s="150"/>
    </row>
    <row r="16" spans="1:8" x14ac:dyDescent="0.2">
      <c r="A16" s="3"/>
      <c r="B16" t="s">
        <v>7</v>
      </c>
      <c r="C16" s="12">
        <v>2.3E-3</v>
      </c>
      <c r="D16" s="36">
        <v>0</v>
      </c>
      <c r="E16" s="53">
        <f>D16-148200</f>
        <v>-148200</v>
      </c>
      <c r="F16" s="20">
        <f>E16*C16</f>
        <v>-340.86</v>
      </c>
      <c r="H16" s="151" t="s">
        <v>88</v>
      </c>
    </row>
    <row r="17" spans="1:8" x14ac:dyDescent="0.2">
      <c r="A17" s="3"/>
      <c r="B17" t="s">
        <v>8</v>
      </c>
      <c r="C17" s="10">
        <v>0.2</v>
      </c>
      <c r="E17" s="6"/>
      <c r="F17" s="20">
        <f>-(F15+F16)*C17</f>
        <v>0.17200000000000273</v>
      </c>
      <c r="H17" s="151" t="s">
        <v>29</v>
      </c>
    </row>
    <row r="18" spans="1:8" x14ac:dyDescent="0.2">
      <c r="A18" s="4" t="s">
        <v>16</v>
      </c>
      <c r="B18" s="1"/>
      <c r="C18" s="11"/>
      <c r="D18" s="1"/>
      <c r="E18" s="1"/>
      <c r="F18" s="21">
        <f>(F15+F16)+F17</f>
        <v>-0.68800000000001094</v>
      </c>
      <c r="H18" s="150"/>
    </row>
    <row r="19" spans="1:8" x14ac:dyDescent="0.2">
      <c r="A19" s="9"/>
      <c r="B19" s="22"/>
      <c r="C19" s="22"/>
      <c r="D19" s="23"/>
      <c r="E19" s="24"/>
      <c r="F19" s="25"/>
      <c r="H19" s="150"/>
    </row>
    <row r="20" spans="1:8" ht="14.25" x14ac:dyDescent="0.2">
      <c r="A20" s="19" t="s">
        <v>9</v>
      </c>
      <c r="F20" s="5"/>
      <c r="H20" s="150"/>
    </row>
    <row r="21" spans="1:8" x14ac:dyDescent="0.2">
      <c r="A21" s="3"/>
      <c r="B21" t="s">
        <v>6</v>
      </c>
      <c r="C21" s="6">
        <v>120</v>
      </c>
      <c r="F21" s="14">
        <f>C21</f>
        <v>120</v>
      </c>
      <c r="H21" s="150"/>
    </row>
    <row r="22" spans="1:8" x14ac:dyDescent="0.2">
      <c r="A22" s="3"/>
      <c r="B22" t="s">
        <v>7</v>
      </c>
      <c r="C22" s="12">
        <v>1.1999999999999999E-3</v>
      </c>
      <c r="D22" s="1" t="s">
        <v>26</v>
      </c>
      <c r="E22" s="38">
        <f>E16</f>
        <v>-148200</v>
      </c>
      <c r="F22" s="20">
        <f>E22*C22</f>
        <v>-177.83999999999997</v>
      </c>
      <c r="H22" s="134"/>
    </row>
    <row r="23" spans="1:8" x14ac:dyDescent="0.2">
      <c r="A23" s="3"/>
      <c r="B23" t="s">
        <v>90</v>
      </c>
      <c r="C23" s="10">
        <v>0.4</v>
      </c>
      <c r="E23" s="39"/>
      <c r="F23" s="20">
        <f>-(F21+F22)*C23</f>
        <v>23.135999999999992</v>
      </c>
      <c r="H23" s="151" t="s">
        <v>30</v>
      </c>
    </row>
    <row r="24" spans="1:8" x14ac:dyDescent="0.2">
      <c r="A24" s="4" t="s">
        <v>16</v>
      </c>
      <c r="B24" s="1"/>
      <c r="C24" s="11"/>
      <c r="D24" s="1"/>
      <c r="E24" s="39"/>
      <c r="F24" s="21">
        <f>F21+F22+F23</f>
        <v>-34.703999999999979</v>
      </c>
      <c r="H24" s="150"/>
    </row>
    <row r="25" spans="1:8" x14ac:dyDescent="0.2">
      <c r="A25" s="4"/>
      <c r="B25" s="1"/>
      <c r="C25" s="11"/>
      <c r="D25" s="1"/>
      <c r="E25" s="39"/>
      <c r="F25" s="21"/>
      <c r="H25" s="150"/>
    </row>
    <row r="26" spans="1:8" ht="14.25" x14ac:dyDescent="0.2">
      <c r="A26" s="19" t="s">
        <v>28</v>
      </c>
      <c r="E26" s="39"/>
      <c r="F26" s="5"/>
      <c r="H26" s="150"/>
    </row>
    <row r="27" spans="1:8" x14ac:dyDescent="0.2">
      <c r="A27" s="3"/>
      <c r="B27" t="s">
        <v>6</v>
      </c>
      <c r="C27" s="6">
        <v>135</v>
      </c>
      <c r="F27" s="14">
        <f>C27</f>
        <v>135</v>
      </c>
      <c r="H27" s="134"/>
    </row>
    <row r="28" spans="1:8" x14ac:dyDescent="0.2">
      <c r="A28" s="3"/>
      <c r="B28" t="s">
        <v>7</v>
      </c>
      <c r="C28" s="12">
        <v>1.1000000000000001E-3</v>
      </c>
      <c r="D28" s="1" t="s">
        <v>26</v>
      </c>
      <c r="E28" s="38">
        <f>E16</f>
        <v>-148200</v>
      </c>
      <c r="F28" s="26">
        <f>E28*C28</f>
        <v>-163.02000000000001</v>
      </c>
      <c r="H28" s="150"/>
    </row>
    <row r="29" spans="1:8" x14ac:dyDescent="0.2">
      <c r="A29" s="4" t="s">
        <v>16</v>
      </c>
      <c r="C29" s="12"/>
      <c r="E29" s="6"/>
      <c r="F29" s="21">
        <f>F28+F27</f>
        <v>-28.02000000000001</v>
      </c>
      <c r="H29" s="150"/>
    </row>
    <row r="30" spans="1:8" x14ac:dyDescent="0.2">
      <c r="A30" s="4"/>
      <c r="C30" s="12"/>
      <c r="E30" s="6"/>
      <c r="F30" s="21"/>
      <c r="H30" s="150"/>
    </row>
    <row r="31" spans="1:8" ht="15" x14ac:dyDescent="0.25">
      <c r="A31" s="18" t="s">
        <v>20</v>
      </c>
      <c r="B31" s="1"/>
      <c r="C31" s="15"/>
      <c r="D31" s="136">
        <v>1</v>
      </c>
      <c r="E31" s="1"/>
      <c r="F31" s="21">
        <f>IF((F18+F24+F29)&gt;12000,12000,(F18+F24+F29))</f>
        <v>-63.411999999999999</v>
      </c>
      <c r="H31" s="151" t="s">
        <v>89</v>
      </c>
    </row>
    <row r="32" spans="1:8" x14ac:dyDescent="0.2">
      <c r="A32" s="131" t="s">
        <v>17</v>
      </c>
      <c r="B32" s="132"/>
      <c r="C32" s="133"/>
      <c r="D32" s="132">
        <v>0.45</v>
      </c>
      <c r="E32" s="1"/>
      <c r="F32" s="21">
        <f>-(F31*D32)</f>
        <v>28.535399999999999</v>
      </c>
      <c r="H32" s="150"/>
    </row>
    <row r="33" spans="1:8" ht="15.75" thickBot="1" x14ac:dyDescent="0.3">
      <c r="A33" s="18" t="s">
        <v>22</v>
      </c>
      <c r="B33" s="29"/>
      <c r="C33" s="30"/>
      <c r="D33" s="29"/>
      <c r="E33" s="29"/>
      <c r="F33" s="147">
        <f>F31+F32</f>
        <v>-34.876599999999996</v>
      </c>
      <c r="H33" s="151"/>
    </row>
    <row r="34" spans="1:8" ht="14.25" thickTop="1" thickBot="1" x14ac:dyDescent="0.25">
      <c r="A34" s="8"/>
      <c r="B34" s="32"/>
      <c r="C34" s="33"/>
      <c r="D34" s="32"/>
      <c r="E34" s="32"/>
      <c r="F34" s="34"/>
      <c r="H34" s="150"/>
    </row>
    <row r="35" spans="1:8" ht="13.5" thickBot="1" x14ac:dyDescent="0.25">
      <c r="A35" s="1"/>
      <c r="F35" s="7"/>
      <c r="H35" s="150"/>
    </row>
    <row r="36" spans="1:8" ht="18" x14ac:dyDescent="0.25">
      <c r="A36" s="159" t="s">
        <v>32</v>
      </c>
      <c r="B36" s="160"/>
      <c r="C36" s="160"/>
      <c r="D36" s="160"/>
      <c r="E36" s="160"/>
      <c r="F36" s="161"/>
      <c r="H36" s="150"/>
    </row>
    <row r="37" spans="1:8" ht="15" x14ac:dyDescent="0.25">
      <c r="A37" s="18"/>
      <c r="F37" s="5"/>
      <c r="H37" s="150"/>
    </row>
    <row r="38" spans="1:8" ht="15.75" thickBot="1" x14ac:dyDescent="0.3">
      <c r="A38" s="18" t="s">
        <v>21</v>
      </c>
      <c r="C38" s="31">
        <v>1.25E-3</v>
      </c>
      <c r="D38" t="s">
        <v>3</v>
      </c>
      <c r="E38" s="6">
        <f>E7</f>
        <v>0</v>
      </c>
      <c r="F38" s="14">
        <f>IF((C38*E38)&gt;1500,1500,IF((C38*E38)&lt;250,250,(C38*E38)))</f>
        <v>250</v>
      </c>
      <c r="H38" s="151" t="s">
        <v>95</v>
      </c>
    </row>
    <row r="39" spans="1:8" ht="15.75" thickBot="1" x14ac:dyDescent="0.3">
      <c r="A39" s="18" t="s">
        <v>11</v>
      </c>
      <c r="B39" s="36"/>
      <c r="E39" t="s">
        <v>12</v>
      </c>
      <c r="F39" s="37">
        <v>0</v>
      </c>
      <c r="H39" s="137" t="s">
        <v>82</v>
      </c>
    </row>
    <row r="40" spans="1:8" ht="15.75" thickBot="1" x14ac:dyDescent="0.3">
      <c r="A40" s="18" t="s">
        <v>19</v>
      </c>
      <c r="F40" s="146">
        <f>F39+F38</f>
        <v>250</v>
      </c>
      <c r="H40" s="138" t="s">
        <v>83</v>
      </c>
    </row>
    <row r="41" spans="1:8" ht="14.25" thickTop="1" thickBot="1" x14ac:dyDescent="0.25">
      <c r="A41" s="3"/>
      <c r="F41" s="5"/>
      <c r="H41" s="138" t="s">
        <v>84</v>
      </c>
    </row>
    <row r="42" spans="1:8" ht="15" x14ac:dyDescent="0.25">
      <c r="A42" s="42" t="s">
        <v>15</v>
      </c>
      <c r="B42" s="43"/>
      <c r="C42" s="43"/>
      <c r="D42" s="43"/>
      <c r="E42" s="43"/>
      <c r="F42" s="44">
        <f>F7</f>
        <v>200</v>
      </c>
      <c r="H42" s="138" t="s">
        <v>85</v>
      </c>
    </row>
    <row r="43" spans="1:8" ht="15" x14ac:dyDescent="0.25">
      <c r="A43" s="45" t="s">
        <v>18</v>
      </c>
      <c r="B43" s="46"/>
      <c r="C43" s="46"/>
      <c r="D43" s="46"/>
      <c r="E43" s="46"/>
      <c r="F43" s="47">
        <f>F33</f>
        <v>-34.876599999999996</v>
      </c>
      <c r="H43" s="138" t="s">
        <v>86</v>
      </c>
    </row>
    <row r="44" spans="1:8" ht="15.75" thickBot="1" x14ac:dyDescent="0.3">
      <c r="A44" s="48" t="s">
        <v>19</v>
      </c>
      <c r="B44" s="49"/>
      <c r="C44" s="49"/>
      <c r="D44" s="49"/>
      <c r="E44" s="49"/>
      <c r="F44" s="50">
        <f>F40</f>
        <v>250</v>
      </c>
      <c r="H44" s="139" t="s">
        <v>87</v>
      </c>
    </row>
    <row r="45" spans="1:8" ht="18" customHeight="1" thickBot="1" x14ac:dyDescent="0.3">
      <c r="A45" s="51" t="s">
        <v>24</v>
      </c>
      <c r="B45" s="52"/>
      <c r="C45" s="52"/>
      <c r="D45" s="52"/>
      <c r="E45" s="52"/>
      <c r="F45" s="41">
        <f>SUM(F42:F44)</f>
        <v>415.1234</v>
      </c>
    </row>
    <row r="46" spans="1:8" x14ac:dyDescent="0.2">
      <c r="A46" s="1"/>
      <c r="B46" s="1"/>
      <c r="C46" s="1"/>
      <c r="D46" s="1"/>
      <c r="E46" s="1"/>
      <c r="F46" s="40"/>
    </row>
    <row r="47" spans="1:8" x14ac:dyDescent="0.2">
      <c r="A47" s="2" t="s">
        <v>23</v>
      </c>
    </row>
    <row r="48" spans="1:8" x14ac:dyDescent="0.2">
      <c r="A48" t="s">
        <v>27</v>
      </c>
    </row>
    <row r="49" spans="1:1" x14ac:dyDescent="0.2">
      <c r="A49" t="s">
        <v>25</v>
      </c>
    </row>
    <row r="50" spans="1:1" x14ac:dyDescent="0.2">
      <c r="A50" t="s">
        <v>91</v>
      </c>
    </row>
    <row r="51" spans="1:1" x14ac:dyDescent="0.2">
      <c r="A51" t="s">
        <v>88</v>
      </c>
    </row>
  </sheetData>
  <mergeCells count="5">
    <mergeCell ref="A3:F3"/>
    <mergeCell ref="A9:F9"/>
    <mergeCell ref="A10:F10"/>
    <mergeCell ref="A2:F2"/>
    <mergeCell ref="A36:F36"/>
  </mergeCells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&amp;L&amp;G</oddHeader>
    <oddFooter>&amp;RSP_JSR_&amp;D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6201-445D-4D58-A535-409BD28111A5}">
  <sheetPr>
    <pageSetUpPr fitToPage="1"/>
  </sheetPr>
  <dimension ref="A1:BF50"/>
  <sheetViews>
    <sheetView workbookViewId="0">
      <selection activeCell="H10" sqref="H10"/>
    </sheetView>
  </sheetViews>
  <sheetFormatPr baseColWidth="10" defaultRowHeight="12.75" x14ac:dyDescent="0.2"/>
  <cols>
    <col min="1" max="1" width="9.42578125" customWidth="1"/>
    <col min="2" max="2" width="45.7109375" customWidth="1"/>
    <col min="3" max="3" width="23.42578125" customWidth="1"/>
    <col min="4" max="4" width="25.42578125" customWidth="1"/>
    <col min="5" max="5" width="18.42578125" customWidth="1"/>
    <col min="6" max="6" width="27.140625" customWidth="1"/>
    <col min="7" max="7" width="12" customWidth="1"/>
    <col min="8" max="8" width="78.42578125" customWidth="1"/>
  </cols>
  <sheetData>
    <row r="1" spans="1:58" ht="18" x14ac:dyDescent="0.2">
      <c r="A1" s="174" t="s">
        <v>33</v>
      </c>
      <c r="B1" s="174"/>
      <c r="C1" s="174"/>
      <c r="D1" s="174"/>
      <c r="E1" s="174"/>
      <c r="F1" s="174"/>
      <c r="G1" s="174"/>
      <c r="H1" s="174"/>
    </row>
    <row r="3" spans="1:58" ht="15.75" customHeight="1" x14ac:dyDescent="0.25">
      <c r="A3" s="165" t="s">
        <v>34</v>
      </c>
      <c r="B3" s="166"/>
      <c r="C3" s="167" t="s">
        <v>35</v>
      </c>
      <c r="D3" s="168"/>
      <c r="E3" s="169" t="s">
        <v>79</v>
      </c>
      <c r="F3" s="170"/>
      <c r="G3" s="128"/>
      <c r="H3" s="99"/>
    </row>
    <row r="4" spans="1:58" ht="15" x14ac:dyDescent="0.25">
      <c r="A4" s="55"/>
      <c r="C4" s="100" t="s">
        <v>36</v>
      </c>
      <c r="D4" s="101" t="s">
        <v>37</v>
      </c>
      <c r="E4" s="102" t="s">
        <v>36</v>
      </c>
      <c r="F4" s="103" t="s">
        <v>37</v>
      </c>
      <c r="G4" s="130" t="s">
        <v>81</v>
      </c>
      <c r="H4" s="104" t="s">
        <v>38</v>
      </c>
    </row>
    <row r="5" spans="1:58" x14ac:dyDescent="0.2">
      <c r="A5" s="56"/>
      <c r="B5" s="57"/>
      <c r="C5" s="58"/>
      <c r="D5" s="59"/>
      <c r="E5" s="105"/>
      <c r="F5" s="106"/>
      <c r="G5" s="106"/>
      <c r="H5" s="107"/>
    </row>
    <row r="6" spans="1:58" s="64" customFormat="1" ht="15" customHeight="1" x14ac:dyDescent="0.2">
      <c r="A6" s="108">
        <v>3000</v>
      </c>
      <c r="B6" s="60" t="s">
        <v>39</v>
      </c>
      <c r="C6" s="109"/>
      <c r="D6" s="110">
        <v>51366</v>
      </c>
      <c r="E6" s="109"/>
      <c r="F6" s="111">
        <v>52000</v>
      </c>
      <c r="G6" s="111"/>
      <c r="H6" s="11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64" customFormat="1" ht="15" customHeight="1" x14ac:dyDescent="0.2">
      <c r="A7" s="108">
        <v>3005</v>
      </c>
      <c r="B7" s="60" t="s">
        <v>40</v>
      </c>
      <c r="C7" s="113"/>
      <c r="D7" s="110">
        <v>59034</v>
      </c>
      <c r="E7" s="109"/>
      <c r="F7" s="111">
        <v>99966</v>
      </c>
      <c r="G7" s="129">
        <f>(F7-D7)/D7</f>
        <v>0.6933631466612461</v>
      </c>
      <c r="H7" s="153" t="s">
        <v>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ht="15" customHeight="1" x14ac:dyDescent="0.2">
      <c r="A8" s="55">
        <v>3010</v>
      </c>
      <c r="B8" s="65" t="s">
        <v>41</v>
      </c>
      <c r="C8" s="63"/>
      <c r="D8" s="62">
        <v>12000</v>
      </c>
      <c r="E8" s="114"/>
      <c r="F8" s="115">
        <v>0</v>
      </c>
      <c r="G8" s="115"/>
      <c r="H8" s="116"/>
    </row>
    <row r="9" spans="1:58" ht="15" customHeight="1" x14ac:dyDescent="0.2">
      <c r="A9" s="55">
        <v>3410</v>
      </c>
      <c r="B9" s="65" t="s">
        <v>42</v>
      </c>
      <c r="C9" s="63"/>
      <c r="D9" s="62">
        <v>7830</v>
      </c>
      <c r="E9" s="114"/>
      <c r="F9" s="115">
        <v>8000</v>
      </c>
      <c r="G9" s="115"/>
      <c r="H9" s="117"/>
    </row>
    <row r="10" spans="1:58" ht="15" customHeight="1" x14ac:dyDescent="0.2">
      <c r="A10" s="55">
        <v>3700</v>
      </c>
      <c r="B10" s="65" t="s">
        <v>43</v>
      </c>
      <c r="C10" s="61"/>
      <c r="D10" s="62">
        <v>1370.42</v>
      </c>
      <c r="E10" s="114"/>
      <c r="F10" s="115">
        <v>3000</v>
      </c>
      <c r="G10" s="115"/>
      <c r="H10" s="116" t="s">
        <v>44</v>
      </c>
    </row>
    <row r="11" spans="1:58" ht="15" customHeight="1" x14ac:dyDescent="0.2">
      <c r="A11" s="55"/>
      <c r="B11" s="65"/>
      <c r="C11" s="61"/>
      <c r="D11" s="62"/>
      <c r="E11" s="114"/>
      <c r="F11" s="115"/>
      <c r="G11" s="115"/>
      <c r="H11" s="116"/>
    </row>
    <row r="12" spans="1:58" ht="15" customHeight="1" x14ac:dyDescent="0.2">
      <c r="A12" s="55">
        <v>4410</v>
      </c>
      <c r="B12" s="65" t="s">
        <v>42</v>
      </c>
      <c r="C12" s="61">
        <v>5398.9</v>
      </c>
      <c r="D12" s="66"/>
      <c r="E12" s="114">
        <v>5000</v>
      </c>
      <c r="F12" s="115"/>
      <c r="G12" s="115"/>
      <c r="H12" s="116"/>
    </row>
    <row r="13" spans="1:58" x14ac:dyDescent="0.2">
      <c r="A13" s="67">
        <v>4440</v>
      </c>
      <c r="B13" s="68" t="s">
        <v>45</v>
      </c>
      <c r="C13" s="69">
        <v>3022.65</v>
      </c>
      <c r="D13" s="70"/>
      <c r="E13" s="114">
        <v>25000</v>
      </c>
      <c r="F13" s="115"/>
      <c r="G13" s="115"/>
      <c r="H13" s="118" t="s">
        <v>46</v>
      </c>
    </row>
    <row r="14" spans="1:58" x14ac:dyDescent="0.2">
      <c r="A14" s="67">
        <v>4400</v>
      </c>
      <c r="B14" s="68" t="s">
        <v>47</v>
      </c>
      <c r="C14" s="71">
        <v>15000</v>
      </c>
      <c r="D14" s="70"/>
      <c r="E14" s="114">
        <v>7500</v>
      </c>
      <c r="F14" s="115"/>
      <c r="G14" s="115"/>
      <c r="H14" s="119" t="s">
        <v>48</v>
      </c>
    </row>
    <row r="15" spans="1:58" ht="15" customHeight="1" x14ac:dyDescent="0.2">
      <c r="A15" s="55">
        <v>6500</v>
      </c>
      <c r="B15" s="65" t="s">
        <v>49</v>
      </c>
      <c r="C15" s="61">
        <v>2324.5</v>
      </c>
      <c r="D15" s="62"/>
      <c r="E15" s="114">
        <v>5000</v>
      </c>
      <c r="F15" s="115"/>
      <c r="G15" s="115"/>
      <c r="H15" s="116"/>
    </row>
    <row r="16" spans="1:58" ht="15" customHeight="1" x14ac:dyDescent="0.2">
      <c r="A16" s="55">
        <v>6510</v>
      </c>
      <c r="B16" s="65" t="s">
        <v>50</v>
      </c>
      <c r="C16" s="61">
        <v>765</v>
      </c>
      <c r="D16" s="62"/>
      <c r="E16" s="114">
        <v>1500</v>
      </c>
      <c r="F16" s="115"/>
      <c r="G16" s="115"/>
      <c r="H16" s="116"/>
    </row>
    <row r="17" spans="1:58" ht="15" customHeight="1" x14ac:dyDescent="0.2">
      <c r="A17" s="55">
        <v>6520</v>
      </c>
      <c r="B17" s="65" t="s">
        <v>51</v>
      </c>
      <c r="C17" s="61">
        <v>0</v>
      </c>
      <c r="D17" s="62"/>
      <c r="E17" s="114">
        <v>500</v>
      </c>
      <c r="F17" s="115"/>
      <c r="G17" s="115"/>
      <c r="H17" s="116"/>
    </row>
    <row r="18" spans="1:58" ht="15" customHeight="1" x14ac:dyDescent="0.2">
      <c r="A18" s="55">
        <v>6010</v>
      </c>
      <c r="B18" s="65" t="s">
        <v>52</v>
      </c>
      <c r="C18" s="61">
        <v>0</v>
      </c>
      <c r="D18" s="62"/>
      <c r="E18" s="114">
        <v>1500</v>
      </c>
      <c r="F18" s="115"/>
      <c r="G18" s="115"/>
      <c r="H18" s="116" t="s">
        <v>53</v>
      </c>
    </row>
    <row r="19" spans="1:58" ht="15" customHeight="1" x14ac:dyDescent="0.2">
      <c r="A19" s="55">
        <v>6530</v>
      </c>
      <c r="B19" s="65" t="s">
        <v>54</v>
      </c>
      <c r="C19" s="61">
        <v>540.5</v>
      </c>
      <c r="D19" s="62"/>
      <c r="E19" s="114">
        <v>541</v>
      </c>
      <c r="F19" s="115"/>
      <c r="G19" s="115"/>
      <c r="H19" s="116"/>
    </row>
    <row r="20" spans="1:58" ht="15" customHeight="1" x14ac:dyDescent="0.2">
      <c r="A20" s="55">
        <v>6600</v>
      </c>
      <c r="B20" s="65" t="s">
        <v>55</v>
      </c>
      <c r="C20" s="61">
        <v>421.6</v>
      </c>
      <c r="D20" s="62"/>
      <c r="E20" s="114">
        <v>500</v>
      </c>
      <c r="F20" s="115"/>
      <c r="G20" s="115"/>
      <c r="H20" s="116"/>
    </row>
    <row r="21" spans="1:58" ht="15" customHeight="1" x14ac:dyDescent="0.2">
      <c r="A21" s="55">
        <v>6620</v>
      </c>
      <c r="B21" s="65" t="s">
        <v>56</v>
      </c>
      <c r="C21" s="61">
        <v>500</v>
      </c>
      <c r="D21" s="62"/>
      <c r="E21" s="114">
        <v>500</v>
      </c>
      <c r="F21" s="115"/>
      <c r="G21" s="115"/>
      <c r="H21" s="116" t="s">
        <v>57</v>
      </c>
    </row>
    <row r="22" spans="1:58" s="64" customFormat="1" ht="15.75" customHeight="1" x14ac:dyDescent="0.2">
      <c r="A22" s="120">
        <v>6700</v>
      </c>
      <c r="B22" s="72" t="s">
        <v>58</v>
      </c>
      <c r="C22" s="109">
        <v>94360</v>
      </c>
      <c r="D22" s="110"/>
      <c r="E22" s="109">
        <v>99966</v>
      </c>
      <c r="F22" s="111"/>
      <c r="G22" s="129">
        <f>(E22-C22)/C22</f>
        <v>5.9410767274268757E-2</v>
      </c>
      <c r="H22" s="112" t="s">
        <v>80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customHeight="1" x14ac:dyDescent="0.2">
      <c r="A23" s="55">
        <v>6710</v>
      </c>
      <c r="B23" s="65" t="s">
        <v>59</v>
      </c>
      <c r="C23" s="61">
        <v>4134.3500000000004</v>
      </c>
      <c r="D23" s="62"/>
      <c r="E23" s="121">
        <v>5000</v>
      </c>
      <c r="F23" s="115"/>
      <c r="G23" s="115"/>
      <c r="H23" s="116" t="s">
        <v>60</v>
      </c>
    </row>
    <row r="24" spans="1:58" ht="15" customHeight="1" x14ac:dyDescent="0.2">
      <c r="A24" s="55">
        <v>6720</v>
      </c>
      <c r="B24" s="65" t="s">
        <v>61</v>
      </c>
      <c r="C24" s="61">
        <v>0</v>
      </c>
      <c r="D24" s="62"/>
      <c r="E24" s="114">
        <v>500</v>
      </c>
      <c r="F24" s="115"/>
      <c r="G24" s="115"/>
      <c r="H24" s="116" t="s">
        <v>62</v>
      </c>
    </row>
    <row r="25" spans="1:58" ht="15" customHeight="1" x14ac:dyDescent="0.2">
      <c r="A25" s="55">
        <v>6730</v>
      </c>
      <c r="B25" s="65" t="s">
        <v>63</v>
      </c>
      <c r="C25" s="61">
        <v>648.6</v>
      </c>
      <c r="D25" s="62"/>
      <c r="E25" s="114">
        <v>650</v>
      </c>
      <c r="F25" s="115"/>
      <c r="G25" s="115"/>
      <c r="H25" s="116" t="s">
        <v>64</v>
      </c>
    </row>
    <row r="26" spans="1:58" ht="15" customHeight="1" x14ac:dyDescent="0.2">
      <c r="A26" s="55">
        <v>6900</v>
      </c>
      <c r="B26" s="65" t="s">
        <v>65</v>
      </c>
      <c r="C26" s="61">
        <v>3.3</v>
      </c>
      <c r="D26" s="62"/>
      <c r="E26" s="114">
        <v>10</v>
      </c>
      <c r="F26" s="115"/>
      <c r="G26" s="115"/>
      <c r="H26" s="116" t="s">
        <v>66</v>
      </c>
    </row>
    <row r="27" spans="1:58" x14ac:dyDescent="0.2">
      <c r="A27" s="55"/>
      <c r="B27" s="65"/>
      <c r="C27" s="61"/>
      <c r="D27" s="62"/>
      <c r="E27" s="114"/>
      <c r="F27" s="115"/>
      <c r="G27" s="115"/>
      <c r="H27" s="122"/>
    </row>
    <row r="28" spans="1:58" ht="18.75" customHeight="1" x14ac:dyDescent="0.2">
      <c r="A28" s="73">
        <v>9000</v>
      </c>
      <c r="B28" s="74" t="s">
        <v>67</v>
      </c>
      <c r="C28" s="75">
        <f>D30-C32</f>
        <v>4481.0200000000041</v>
      </c>
      <c r="D28" s="76"/>
      <c r="E28" s="123">
        <f>F30-E32</f>
        <v>9299</v>
      </c>
      <c r="F28" s="124"/>
      <c r="G28" s="124"/>
      <c r="H28" s="125"/>
    </row>
    <row r="29" spans="1:58" x14ac:dyDescent="0.2">
      <c r="C29" s="77"/>
      <c r="D29" s="78"/>
      <c r="E29" s="1"/>
      <c r="F29" s="1"/>
      <c r="G29" s="1"/>
    </row>
    <row r="30" spans="1:58" ht="15" x14ac:dyDescent="0.2">
      <c r="A30" s="79"/>
      <c r="B30" s="80" t="s">
        <v>0</v>
      </c>
      <c r="C30" s="81">
        <f>SUM(C12:C28)</f>
        <v>131600.42000000001</v>
      </c>
      <c r="D30" s="82">
        <f>SUM(D6:D10)</f>
        <v>131600.42000000001</v>
      </c>
      <c r="E30" s="126">
        <f>SUM(E5:E28)</f>
        <v>162966</v>
      </c>
      <c r="F30" s="127">
        <f>SUM(F6:F28)</f>
        <v>162966</v>
      </c>
    </row>
    <row r="31" spans="1:58" x14ac:dyDescent="0.2">
      <c r="E31" s="54"/>
      <c r="F31" s="54"/>
      <c r="G31" s="54"/>
      <c r="H31" s="54"/>
    </row>
    <row r="32" spans="1:58" x14ac:dyDescent="0.2">
      <c r="B32" s="83" t="s">
        <v>68</v>
      </c>
      <c r="C32" s="84">
        <f>SUM(C12:C26)</f>
        <v>127119.40000000001</v>
      </c>
      <c r="D32" s="83"/>
      <c r="E32" s="84">
        <f>SUM(E12:E26)</f>
        <v>153667</v>
      </c>
      <c r="F32" s="54"/>
      <c r="G32" s="54"/>
      <c r="H32" s="54"/>
    </row>
    <row r="33" spans="1:8" ht="13.5" thickBot="1" x14ac:dyDescent="0.25">
      <c r="F33" s="54"/>
      <c r="G33" s="54"/>
      <c r="H33" s="54"/>
    </row>
    <row r="34" spans="1:8" x14ac:dyDescent="0.2">
      <c r="A34" s="171" t="s">
        <v>69</v>
      </c>
      <c r="B34" s="172"/>
      <c r="C34" s="172"/>
      <c r="D34" s="173"/>
      <c r="E34" s="54"/>
      <c r="F34" s="54"/>
      <c r="G34" s="54"/>
      <c r="H34" s="54"/>
    </row>
    <row r="35" spans="1:8" x14ac:dyDescent="0.2">
      <c r="A35" s="85"/>
      <c r="B35" s="86"/>
      <c r="C35" s="86"/>
      <c r="D35" s="87"/>
      <c r="E35" s="54"/>
      <c r="F35" s="54"/>
      <c r="G35" s="54"/>
      <c r="H35" s="54"/>
    </row>
    <row r="36" spans="1:8" x14ac:dyDescent="0.2">
      <c r="A36" s="88"/>
      <c r="B36" s="89"/>
      <c r="C36" s="90" t="s">
        <v>70</v>
      </c>
      <c r="D36" s="91" t="s">
        <v>71</v>
      </c>
      <c r="E36" s="54"/>
      <c r="F36" s="54"/>
      <c r="G36" s="54"/>
      <c r="H36" s="54"/>
    </row>
    <row r="37" spans="1:8" x14ac:dyDescent="0.2">
      <c r="A37" s="3"/>
      <c r="D37" s="5"/>
      <c r="E37" s="54"/>
      <c r="F37" s="54"/>
      <c r="G37" s="54"/>
      <c r="H37" s="54"/>
    </row>
    <row r="38" spans="1:8" x14ac:dyDescent="0.2">
      <c r="A38" s="92">
        <v>1020</v>
      </c>
      <c r="B38" s="54" t="s">
        <v>72</v>
      </c>
      <c r="C38" s="93">
        <v>35583.370000000003</v>
      </c>
      <c r="D38" s="14"/>
    </row>
    <row r="39" spans="1:8" x14ac:dyDescent="0.2">
      <c r="A39" s="92">
        <v>1023</v>
      </c>
      <c r="B39" s="54" t="s">
        <v>73</v>
      </c>
      <c r="C39" s="93">
        <v>31017.16</v>
      </c>
      <c r="D39" s="14"/>
    </row>
    <row r="40" spans="1:8" x14ac:dyDescent="0.2">
      <c r="A40" s="3">
        <v>1190</v>
      </c>
      <c r="B40" t="s">
        <v>74</v>
      </c>
      <c r="C40" s="6">
        <v>27155.75</v>
      </c>
      <c r="D40" s="14"/>
    </row>
    <row r="41" spans="1:8" x14ac:dyDescent="0.2">
      <c r="A41" s="3">
        <v>1300</v>
      </c>
      <c r="B41" t="s">
        <v>75</v>
      </c>
      <c r="C41" s="6">
        <v>2362</v>
      </c>
      <c r="D41" s="14"/>
    </row>
    <row r="42" spans="1:8" x14ac:dyDescent="0.2">
      <c r="A42" s="3"/>
      <c r="C42" s="6"/>
      <c r="D42" s="14"/>
    </row>
    <row r="43" spans="1:8" x14ac:dyDescent="0.2">
      <c r="A43" s="92">
        <v>2223</v>
      </c>
      <c r="B43" s="54" t="s">
        <v>76</v>
      </c>
      <c r="C43" s="93"/>
      <c r="D43" s="94">
        <v>32500</v>
      </c>
    </row>
    <row r="44" spans="1:8" x14ac:dyDescent="0.2">
      <c r="A44" s="3">
        <v>2300</v>
      </c>
      <c r="B44" t="s">
        <v>77</v>
      </c>
      <c r="C44" s="6"/>
      <c r="D44" s="14">
        <v>3639</v>
      </c>
    </row>
    <row r="45" spans="1:8" x14ac:dyDescent="0.2">
      <c r="A45" s="3">
        <v>2800</v>
      </c>
      <c r="B45" t="s">
        <v>78</v>
      </c>
      <c r="C45" s="6"/>
      <c r="D45" s="14">
        <v>55498.26</v>
      </c>
    </row>
    <row r="46" spans="1:8" x14ac:dyDescent="0.2">
      <c r="A46" s="3">
        <v>2979</v>
      </c>
      <c r="B46" t="s">
        <v>67</v>
      </c>
      <c r="C46" s="6"/>
      <c r="D46" s="14">
        <f>C28</f>
        <v>4481.0200000000041</v>
      </c>
    </row>
    <row r="47" spans="1:8" x14ac:dyDescent="0.2">
      <c r="A47" s="3"/>
      <c r="C47" s="6"/>
      <c r="D47" s="14"/>
    </row>
    <row r="48" spans="1:8" ht="15.75" thickBot="1" x14ac:dyDescent="0.25">
      <c r="A48" s="95"/>
      <c r="B48" s="96" t="s">
        <v>0</v>
      </c>
      <c r="C48" s="97">
        <f>SUM(C38:C47)</f>
        <v>96118.28</v>
      </c>
      <c r="D48" s="98">
        <f>SUM(D43:D47)</f>
        <v>96118.280000000013</v>
      </c>
    </row>
    <row r="50" spans="4:4" x14ac:dyDescent="0.2">
      <c r="D50" s="6"/>
    </row>
  </sheetData>
  <mergeCells count="5">
    <mergeCell ref="A3:B3"/>
    <mergeCell ref="C3:D3"/>
    <mergeCell ref="E3:F3"/>
    <mergeCell ref="A34:D34"/>
    <mergeCell ref="A1:H1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 cotisation</vt:lpstr>
      <vt:lpstr>Budget 2026_2027</vt:lpstr>
      <vt:lpstr>'Budget 2026_2027'!Zone_d_impression</vt:lpstr>
      <vt:lpstr>'Calcul cotisation'!Zone_d_impression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Sala-Ramu Joëlle</dc:creator>
  <cp:lastModifiedBy>Sala-Ramu Joëlle</cp:lastModifiedBy>
  <cp:lastPrinted>2025-10-13T11:41:26Z</cp:lastPrinted>
  <dcterms:created xsi:type="dcterms:W3CDTF">2025-01-13T08:46:05Z</dcterms:created>
  <dcterms:modified xsi:type="dcterms:W3CDTF">2025-10-13T11:46:27Z</dcterms:modified>
</cp:coreProperties>
</file>